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owe\Downloads\"/>
    </mc:Choice>
  </mc:AlternateContent>
  <xr:revisionPtr revIDLastSave="0" documentId="13_ncr:1_{71DC9270-ED2F-4745-9038-A31C3B8B1198}" xr6:coauthVersionLast="47" xr6:coauthVersionMax="47" xr10:uidLastSave="{00000000-0000-0000-0000-000000000000}"/>
  <bookViews>
    <workbookView xWindow="-120" yWindow="-120" windowWidth="29040" windowHeight="15720" xr2:uid="{39E4325E-D63D-48DA-9837-7670D9C21E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7" i="1" l="1" a="1"/>
  <c r="C67" i="1" s="1"/>
  <c r="C65" i="1" a="1"/>
  <c r="C65" i="1" s="1"/>
  <c r="C64" i="1" a="1"/>
  <c r="C64" i="1" s="1"/>
  <c r="C63" i="1" a="1"/>
  <c r="C63" i="1" s="1"/>
  <c r="C62" i="1" a="1"/>
  <c r="C62" i="1" s="1"/>
  <c r="C59" i="1" a="1"/>
  <c r="C59" i="1" s="1"/>
  <c r="C58" i="1" a="1"/>
  <c r="C58" i="1" s="1"/>
  <c r="C56" i="1" a="1"/>
  <c r="C56" i="1" s="1"/>
  <c r="C55" i="1" a="1"/>
  <c r="C55" i="1" s="1"/>
  <c r="C50" i="1" a="1"/>
  <c r="C50" i="1" s="1"/>
  <c r="C54" i="1" a="1"/>
  <c r="C54" i="1" s="1"/>
  <c r="C53" i="1" a="1"/>
  <c r="C53" i="1" s="1"/>
  <c r="C52" i="1" a="1"/>
  <c r="C52" i="1"/>
  <c r="C51" i="1" a="1"/>
  <c r="C51" i="1" s="1"/>
  <c r="C47" i="1" a="1"/>
  <c r="C47" i="1"/>
  <c r="B53" i="1" a="1"/>
  <c r="B53" i="1" s="1"/>
  <c r="B52" i="1" a="1"/>
  <c r="B52" i="1" s="1"/>
  <c r="B51" i="1" a="1"/>
  <c r="B51" i="1" s="1"/>
  <c r="C48" i="1" a="1"/>
  <c r="C48" i="1" s="1"/>
  <c r="B48" i="1" a="1"/>
  <c r="B48" i="1" s="1"/>
  <c r="C42" i="1" a="1"/>
  <c r="C42" i="1"/>
  <c r="C31" i="1" a="1"/>
  <c r="C31" i="1"/>
  <c r="B42" i="1"/>
  <c r="B34" i="1"/>
  <c r="B31" i="1" a="1"/>
  <c r="B31" i="1" s="1"/>
  <c r="C29" i="1" a="1"/>
  <c r="C29" i="1" s="1"/>
  <c r="C28" i="1" a="1"/>
  <c r="C28" i="1" s="1"/>
  <c r="B28" i="1" a="1"/>
  <c r="B28" i="1" s="1"/>
  <c r="B26" i="1"/>
  <c r="E26" i="1"/>
  <c r="C26" i="1"/>
  <c r="C25" i="1"/>
  <c r="B25" i="1"/>
  <c r="C23" i="1"/>
  <c r="C22" i="1"/>
  <c r="C20" i="1"/>
  <c r="C21" i="1"/>
  <c r="B21" i="1"/>
  <c r="B20" i="1"/>
  <c r="F11" i="1"/>
  <c r="B23" i="1"/>
  <c r="B22" i="1"/>
  <c r="F22" i="1" a="1"/>
  <c r="F22" i="1" s="1"/>
  <c r="F20" i="1" a="1"/>
  <c r="F20" i="1" s="1"/>
  <c r="B47" i="1" a="1"/>
  <c r="B47" i="1" s="1"/>
  <c r="F17" i="1"/>
  <c r="F16" i="1"/>
  <c r="F15" i="1" a="1"/>
  <c r="F15" i="1" s="1"/>
  <c r="F14" i="1" a="1"/>
  <c r="F14" i="1" s="1"/>
  <c r="F13" i="1" a="1"/>
  <c r="F13" i="1" s="1"/>
  <c r="D9" i="1"/>
  <c r="D10" i="1" s="1" a="1"/>
  <c r="D10" i="1" s="1"/>
  <c r="F72" i="1"/>
  <c r="F70" i="1" a="1"/>
  <c r="F70" i="1" s="1"/>
  <c r="F66" i="1" a="1"/>
  <c r="F66" i="1" s="1"/>
  <c r="F23" i="1" a="1"/>
  <c r="F23" i="1" s="1"/>
  <c r="B29" i="1" a="1"/>
  <c r="B29" i="1" s="1"/>
  <c r="B50" i="1" a="1"/>
  <c r="B50" i="1" s="1"/>
  <c r="E73" i="1" a="1"/>
  <c r="E73" i="1" s="1"/>
  <c r="B73" i="1" a="1"/>
  <c r="B73" i="1" s="1"/>
  <c r="E67" i="1" a="1"/>
  <c r="E67" i="1" s="1"/>
  <c r="B67" i="1" a="1"/>
  <c r="B67" i="1" s="1"/>
  <c r="B69" i="1" a="1"/>
  <c r="B69" i="1" s="1"/>
  <c r="B71" i="1" a="1"/>
  <c r="B71" i="1" s="1"/>
  <c r="B70" i="1" a="1"/>
  <c r="B70" i="1" s="1"/>
  <c r="B65" i="1" a="1"/>
  <c r="B65" i="1" s="1"/>
  <c r="B64" i="1" a="1"/>
  <c r="B64" i="1" s="1"/>
  <c r="B63" i="1" a="1"/>
  <c r="B63" i="1" s="1"/>
  <c r="B62" i="1" a="1"/>
  <c r="B62" i="1" s="1"/>
  <c r="B59" i="1" a="1"/>
  <c r="B59" i="1" s="1"/>
  <c r="B58" i="1" a="1"/>
  <c r="B58" i="1" s="1"/>
  <c r="B56" i="1" a="1"/>
  <c r="B56" i="1" s="1"/>
  <c r="B55" i="1" a="1"/>
  <c r="B55" i="1" s="1"/>
  <c r="B54" i="1" a="1"/>
  <c r="B54" i="1" s="1"/>
  <c r="B43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<sst xmlns="http://schemas.openxmlformats.org/spreadsheetml/2006/main" count="87" uniqueCount="56">
  <si>
    <t>御社名</t>
    <rPh sb="0" eb="3">
      <t>オンシャメイ</t>
    </rPh>
    <phoneticPr fontId="3"/>
  </si>
  <si>
    <t>重説記載宅建士名前</t>
    <rPh sb="0" eb="2">
      <t>ジュウセツ</t>
    </rPh>
    <rPh sb="2" eb="4">
      <t>キサイ</t>
    </rPh>
    <rPh sb="4" eb="7">
      <t>タッケンシ</t>
    </rPh>
    <rPh sb="7" eb="9">
      <t>ナマエ</t>
    </rPh>
    <phoneticPr fontId="3"/>
  </si>
  <si>
    <t>重説記載宅建士番号</t>
    <rPh sb="0" eb="2">
      <t>ジュウセツ</t>
    </rPh>
    <rPh sb="2" eb="4">
      <t>キサイ</t>
    </rPh>
    <rPh sb="4" eb="7">
      <t>タッケンシ</t>
    </rPh>
    <rPh sb="7" eb="9">
      <t>バンゴウ</t>
    </rPh>
    <phoneticPr fontId="3"/>
  </si>
  <si>
    <t>ご依頼項目</t>
    <rPh sb="1" eb="5">
      <t>イライコウモク</t>
    </rPh>
    <phoneticPr fontId="3"/>
  </si>
  <si>
    <t>（複数選択可）</t>
    <rPh sb="1" eb="3">
      <t>フクスウ</t>
    </rPh>
    <rPh sb="3" eb="5">
      <t>センタク</t>
    </rPh>
    <rPh sb="5" eb="6">
      <t>カ</t>
    </rPh>
    <phoneticPr fontId="3"/>
  </si>
  <si>
    <t>一般媒介契約書作成</t>
    <rPh sb="0" eb="7">
      <t>イッパンバイカイケイヤクショ</t>
    </rPh>
    <rPh sb="7" eb="9">
      <t>サクセイ</t>
    </rPh>
    <phoneticPr fontId="3"/>
  </si>
  <si>
    <t>株式会社田中不動産</t>
    <rPh sb="0" eb="4">
      <t>カブシキガイシャ</t>
    </rPh>
    <rPh sb="4" eb="6">
      <t>タナカ</t>
    </rPh>
    <rPh sb="6" eb="9">
      <t>フドウサン</t>
    </rPh>
    <phoneticPr fontId="3"/>
  </si>
  <si>
    <t>田中明美</t>
    <rPh sb="0" eb="2">
      <t>タナカ</t>
    </rPh>
    <rPh sb="2" eb="4">
      <t>アケミ</t>
    </rPh>
    <phoneticPr fontId="3"/>
  </si>
  <si>
    <t>東京209732</t>
    <rPh sb="0" eb="2">
      <t>トウキョウ</t>
    </rPh>
    <phoneticPr fontId="3"/>
  </si>
  <si>
    <t>記入例、備考</t>
    <rPh sb="0" eb="3">
      <t>キニュウレイ</t>
    </rPh>
    <rPh sb="4" eb="6">
      <t>ビコウ</t>
    </rPh>
    <phoneticPr fontId="3"/>
  </si>
  <si>
    <t>WEB登記情報の場合は入力不要</t>
    <rPh sb="3" eb="7">
      <t>トウキジョウホウ</t>
    </rPh>
    <rPh sb="8" eb="10">
      <t>バアイ</t>
    </rPh>
    <rPh sb="11" eb="13">
      <t>ニュウリョク</t>
    </rPh>
    <rPh sb="13" eb="15">
      <t>フヨウ</t>
    </rPh>
    <phoneticPr fontId="3"/>
  </si>
  <si>
    <t>管理会社への振込作業を除きます</t>
    <rPh sb="0" eb="4">
      <t>カンリガイシャ</t>
    </rPh>
    <rPh sb="6" eb="8">
      <t>フリコミ</t>
    </rPh>
    <rPh sb="8" eb="10">
      <t>サギョウ</t>
    </rPh>
    <rPh sb="11" eb="12">
      <t>ノゾ</t>
    </rPh>
    <phoneticPr fontId="3"/>
  </si>
  <si>
    <t>物件種別</t>
    <rPh sb="0" eb="2">
      <t>ブッケン</t>
    </rPh>
    <rPh sb="2" eb="4">
      <t>シュベツ</t>
    </rPh>
    <phoneticPr fontId="3"/>
  </si>
  <si>
    <t>3点セットご依頼の場合は無料
（他の割引サービスと併用不可）</t>
    <rPh sb="1" eb="2">
      <t>テン</t>
    </rPh>
    <rPh sb="6" eb="8">
      <t>イライ</t>
    </rPh>
    <rPh sb="9" eb="11">
      <t>バアイ</t>
    </rPh>
    <rPh sb="12" eb="14">
      <t>ムリョウ</t>
    </rPh>
    <rPh sb="16" eb="17">
      <t>タ</t>
    </rPh>
    <rPh sb="18" eb="20">
      <t>ワリビキ</t>
    </rPh>
    <rPh sb="25" eb="27">
      <t>ヘイヨウ</t>
    </rPh>
    <rPh sb="27" eb="29">
      <t>フカ</t>
    </rPh>
    <phoneticPr fontId="3"/>
  </si>
  <si>
    <t>未定の場合は「未定」とご記入ください</t>
    <rPh sb="0" eb="2">
      <t>ミテイ</t>
    </rPh>
    <rPh sb="3" eb="5">
      <t>バアイ</t>
    </rPh>
    <rPh sb="7" eb="9">
      <t>ミテイ</t>
    </rPh>
    <rPh sb="12" eb="14">
      <t>キニュウ</t>
    </rPh>
    <phoneticPr fontId="3"/>
  </si>
  <si>
    <t>手付金</t>
    <rPh sb="0" eb="3">
      <t>テツケキン</t>
    </rPh>
    <phoneticPr fontId="3"/>
  </si>
  <si>
    <t>違約金</t>
    <rPh sb="0" eb="3">
      <t>イヤクキン</t>
    </rPh>
    <phoneticPr fontId="3"/>
  </si>
  <si>
    <t>物件所在地（住所）</t>
    <rPh sb="0" eb="4">
      <t>ブッケ</t>
    </rPh>
    <rPh sb="4" eb="5">
      <t>チ</t>
    </rPh>
    <rPh sb="6" eb="8">
      <t>ジュウショ</t>
    </rPh>
    <phoneticPr fontId="3"/>
  </si>
  <si>
    <t>物件所在地（地番）</t>
    <rPh sb="0" eb="4">
      <t>ブッケ</t>
    </rPh>
    <rPh sb="4" eb="5">
      <t>チ</t>
    </rPh>
    <rPh sb="6" eb="8">
      <t>チバン</t>
    </rPh>
    <phoneticPr fontId="3"/>
  </si>
  <si>
    <t>マンション名、建物名</t>
    <rPh sb="5" eb="6">
      <t>メイ</t>
    </rPh>
    <rPh sb="7" eb="9">
      <t>タテモノ</t>
    </rPh>
    <rPh sb="9" eb="10">
      <t>メイ</t>
    </rPh>
    <phoneticPr fontId="3"/>
  </si>
  <si>
    <t>マンションや一棟建物で、建物の名前がある場合にご記入ください。
ない場合は「なし」とご記入ください。</t>
    <rPh sb="6" eb="8">
      <t>イットウ</t>
    </rPh>
    <rPh sb="8" eb="10">
      <t>タテモノ</t>
    </rPh>
    <rPh sb="12" eb="14">
      <t>タテモノ</t>
    </rPh>
    <rPh sb="15" eb="17">
      <t>ナマエ</t>
    </rPh>
    <rPh sb="20" eb="22">
      <t>バアイ</t>
    </rPh>
    <rPh sb="24" eb="26">
      <t>キニュウ</t>
    </rPh>
    <rPh sb="34" eb="36">
      <t>バアイ</t>
    </rPh>
    <rPh sb="43" eb="45">
      <t>キニュウ</t>
    </rPh>
    <phoneticPr fontId="3"/>
  </si>
  <si>
    <t>契約日時</t>
    <rPh sb="0" eb="4">
      <t>ケイヤクニチジ</t>
    </rPh>
    <phoneticPr fontId="3"/>
  </si>
  <si>
    <t>決済日</t>
    <rPh sb="0" eb="3">
      <t>ケッサイビ</t>
    </rPh>
    <phoneticPr fontId="3"/>
  </si>
  <si>
    <t>対象物件の状況</t>
    <rPh sb="0" eb="4">
      <t>タイショウブッケン</t>
    </rPh>
    <rPh sb="5" eb="7">
      <t>ジョウキョウ</t>
    </rPh>
    <phoneticPr fontId="3"/>
  </si>
  <si>
    <t>買主名</t>
    <rPh sb="0" eb="2">
      <t>カイヌシ</t>
    </rPh>
    <rPh sb="2" eb="3">
      <t>ナ</t>
    </rPh>
    <phoneticPr fontId="3"/>
  </si>
  <si>
    <t>買主住所</t>
    <rPh sb="0" eb="2">
      <t>カイヌシ</t>
    </rPh>
    <rPh sb="2" eb="4">
      <t>ジュウショ</t>
    </rPh>
    <phoneticPr fontId="3"/>
  </si>
  <si>
    <t>東京都中央区八丁堀2-30-13-501</t>
    <rPh sb="0" eb="6">
      <t>トウキョウトチュウオウク</t>
    </rPh>
    <rPh sb="6" eb="9">
      <t>ハッチョウボリ</t>
    </rPh>
    <phoneticPr fontId="3"/>
  </si>
  <si>
    <t>売主属性</t>
    <rPh sb="0" eb="4">
      <t>ウリヌシゾクセイ</t>
    </rPh>
    <phoneticPr fontId="3"/>
  </si>
  <si>
    <t>簡体字や繁体字など、日本語入力キーで入力困難の場合は、特にご記入願います。</t>
    <rPh sb="0" eb="3">
      <t>カンタイジ</t>
    </rPh>
    <rPh sb="4" eb="7">
      <t>ハンタイジ</t>
    </rPh>
    <rPh sb="10" eb="15">
      <t>ニホンゴニュウリョク</t>
    </rPh>
    <rPh sb="18" eb="22">
      <t>ニュウリョクコンナン</t>
    </rPh>
    <rPh sb="23" eb="25">
      <t>バアイ</t>
    </rPh>
    <rPh sb="27" eb="28">
      <t>トク</t>
    </rPh>
    <rPh sb="30" eb="32">
      <t>キニュウ</t>
    </rPh>
    <rPh sb="32" eb="33">
      <t>ネガ</t>
    </rPh>
    <phoneticPr fontId="3"/>
  </si>
  <si>
    <t>手付解除期日</t>
    <rPh sb="0" eb="4">
      <t>テツケカイジョ</t>
    </rPh>
    <rPh sb="4" eb="6">
      <t>キジツ</t>
    </rPh>
    <phoneticPr fontId="3"/>
  </si>
  <si>
    <t>３為ですか？</t>
    <rPh sb="1" eb="2">
      <t>タメ</t>
    </rPh>
    <phoneticPr fontId="3"/>
  </si>
  <si>
    <t>銀行融資を</t>
    <rPh sb="0" eb="4">
      <t>ギンコウユウシ</t>
    </rPh>
    <phoneticPr fontId="3"/>
  </si>
  <si>
    <t>売買契約書通数</t>
    <rPh sb="0" eb="5">
      <t>バイバイケイヤクショ</t>
    </rPh>
    <rPh sb="5" eb="7">
      <t>ツウスウ</t>
    </rPh>
    <phoneticPr fontId="3"/>
  </si>
  <si>
    <t>司法書士売主指定</t>
    <rPh sb="0" eb="4">
      <t>シホウショシ</t>
    </rPh>
    <rPh sb="4" eb="6">
      <t>ウリヌシ</t>
    </rPh>
    <rPh sb="6" eb="8">
      <t>シテイ</t>
    </rPh>
    <phoneticPr fontId="3"/>
  </si>
  <si>
    <t>共同仲介業者</t>
    <rPh sb="0" eb="6">
      <t>キョウドウチュウカイギョウシャ</t>
    </rPh>
    <phoneticPr fontId="3"/>
  </si>
  <si>
    <t>ご依頼コース</t>
    <rPh sb="1" eb="3">
      <t>イライ</t>
    </rPh>
    <phoneticPr fontId="3"/>
  </si>
  <si>
    <t>直近翌正午がカウントスタートです</t>
    <rPh sb="0" eb="2">
      <t>チョッキン</t>
    </rPh>
    <rPh sb="2" eb="3">
      <t>ヨク</t>
    </rPh>
    <rPh sb="3" eb="5">
      <t>ショウゴ</t>
    </rPh>
    <phoneticPr fontId="3"/>
  </si>
  <si>
    <t>添付書類納品方法</t>
    <rPh sb="0" eb="4">
      <t>テンプショルイ</t>
    </rPh>
    <rPh sb="4" eb="6">
      <t>ノウヒン</t>
    </rPh>
    <rPh sb="6" eb="8">
      <t>ホウホウ</t>
    </rPh>
    <phoneticPr fontId="3"/>
  </si>
  <si>
    <t>レターパック実費、手数料税込1,100円</t>
    <rPh sb="6" eb="8">
      <t>ジッピ</t>
    </rPh>
    <rPh sb="9" eb="12">
      <t>テスウリョウ</t>
    </rPh>
    <rPh sb="12" eb="14">
      <t>ゼイコ</t>
    </rPh>
    <rPh sb="19" eb="20">
      <t>エン</t>
    </rPh>
    <phoneticPr fontId="3"/>
  </si>
  <si>
    <t>田中エスクロー事務所による重説</t>
    <rPh sb="0" eb="2">
      <t>タナカ</t>
    </rPh>
    <rPh sb="7" eb="10">
      <t>ジムショ</t>
    </rPh>
    <rPh sb="13" eb="15">
      <t>ジュウセツ</t>
    </rPh>
    <phoneticPr fontId="3"/>
  </si>
  <si>
    <t>紙の領収証</t>
    <rPh sb="0" eb="1">
      <t>カミ</t>
    </rPh>
    <rPh sb="2" eb="5">
      <t>リョウシュウショウ</t>
    </rPh>
    <phoneticPr fontId="3"/>
  </si>
  <si>
    <t>正午スタート開始日</t>
    <rPh sb="0" eb="2">
      <t>ショウゴ</t>
    </rPh>
    <rPh sb="6" eb="9">
      <t>カイシビ</t>
    </rPh>
    <phoneticPr fontId="3"/>
  </si>
  <si>
    <t>ご入力時点の数値が表示されますので、この情報が約定ではありません。参考程度の情報でお願いします。</t>
    <rPh sb="1" eb="5">
      <t>ニュウリョクジテン</t>
    </rPh>
    <rPh sb="6" eb="8">
      <t>スウチ</t>
    </rPh>
    <rPh sb="9" eb="11">
      <t>ヒョウジ</t>
    </rPh>
    <rPh sb="20" eb="22">
      <t>ジョウホウ</t>
    </rPh>
    <rPh sb="23" eb="25">
      <t>ヤクジョウ</t>
    </rPh>
    <rPh sb="33" eb="37">
      <t>サンコウテイド</t>
    </rPh>
    <rPh sb="38" eb="40">
      <t>ジョウホウ</t>
    </rPh>
    <rPh sb="42" eb="43">
      <t>ネガ</t>
    </rPh>
    <phoneticPr fontId="3"/>
  </si>
  <si>
    <t>納品日（夕刻）</t>
    <rPh sb="0" eb="3">
      <t>ノウヒンビ</t>
    </rPh>
    <rPh sb="4" eb="6">
      <t>ユウコク</t>
    </rPh>
    <phoneticPr fontId="3"/>
  </si>
  <si>
    <t>役所調査、重要事項説明書、契約書の3点ご利用の場合、別途値引きがあります。</t>
    <rPh sb="0" eb="4">
      <t>ヤクショチョウサ</t>
    </rPh>
    <rPh sb="5" eb="12">
      <t>ジュウヨウジコウセツメイショ</t>
    </rPh>
    <rPh sb="13" eb="16">
      <t>ケイヤクショ</t>
    </rPh>
    <rPh sb="18" eb="19">
      <t>テン</t>
    </rPh>
    <rPh sb="20" eb="22">
      <t>リヨウ</t>
    </rPh>
    <rPh sb="23" eb="25">
      <t>バアイ</t>
    </rPh>
    <rPh sb="26" eb="28">
      <t>ベット</t>
    </rPh>
    <rPh sb="28" eb="30">
      <t>ネビ</t>
    </rPh>
    <phoneticPr fontId="3"/>
  </si>
  <si>
    <t>ご依頼の書類作成には全情報が必要です。</t>
    <rPh sb="1" eb="3">
      <t>イライ</t>
    </rPh>
    <rPh sb="4" eb="8">
      <t>ショルイサクセイ</t>
    </rPh>
    <rPh sb="10" eb="13">
      <t>ゼンジョウホウ</t>
    </rPh>
    <rPh sb="14" eb="16">
      <t>ヒツヨウ</t>
    </rPh>
    <phoneticPr fontId="3"/>
  </si>
  <si>
    <t>本書にブランクがありますと、納品データもブランクになりますので</t>
    <rPh sb="0" eb="2">
      <t>ホンショ</t>
    </rPh>
    <rPh sb="14" eb="16">
      <t>ノウヒン</t>
    </rPh>
    <phoneticPr fontId="3"/>
  </si>
  <si>
    <t>ご承知おきください。</t>
    <rPh sb="1" eb="3">
      <t>ショウチ</t>
    </rPh>
    <phoneticPr fontId="3"/>
  </si>
  <si>
    <t>契約金額総額</t>
    <rPh sb="0" eb="4">
      <t>ケイヤクキンガク</t>
    </rPh>
    <rPh sb="4" eb="6">
      <t>ソウガク</t>
    </rPh>
    <phoneticPr fontId="3"/>
  </si>
  <si>
    <t>概算見積額</t>
    <rPh sb="0" eb="2">
      <t>ガイサン</t>
    </rPh>
    <rPh sb="2" eb="5">
      <t>ミツモリガク</t>
    </rPh>
    <phoneticPr fontId="3"/>
  </si>
  <si>
    <t>役所調査がない場合、納期は1日早まります</t>
    <rPh sb="0" eb="4">
      <t>ヤクショチョウサ</t>
    </rPh>
    <rPh sb="7" eb="9">
      <t>バアイ</t>
    </rPh>
    <rPh sb="10" eb="12">
      <t>ノウキ</t>
    </rPh>
    <rPh sb="14" eb="15">
      <t>ニチ</t>
    </rPh>
    <rPh sb="15" eb="16">
      <t>ハヤ</t>
    </rPh>
    <phoneticPr fontId="3"/>
  </si>
  <si>
    <t>現地調査ご依頼の場合、納期は1日遅れます。</t>
    <phoneticPr fontId="3"/>
  </si>
  <si>
    <t>手入力</t>
    <rPh sb="0" eb="3">
      <t>テニュウリョク</t>
    </rPh>
    <phoneticPr fontId="3"/>
  </si>
  <si>
    <t>プルダウン</t>
    <phoneticPr fontId="3"/>
  </si>
  <si>
    <t>チェックボックス</t>
  </si>
  <si>
    <t>チェックボックス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</si>
</sst>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yyyy&quot;年&quot;m&quot;月&quot;d&quot;日&quot;;@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color rgb="FFFF0000"/>
      <name val="游ゴシック"/>
      <family val="3"/>
      <charset val="128"/>
      <scheme val="minor"/>
    </font>
    <font>
      <sz val="9"/>
      <color theme="4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8"/>
      <color rgb="FFFF0000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sz val="9"/>
      <color rgb="FF00000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10" xfId="0" applyFont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9" fontId="0" fillId="0" borderId="11" xfId="0" applyNumberFormat="1" applyBorder="1">
      <alignment vertical="center"/>
    </xf>
    <xf numFmtId="176" fontId="0" fillId="0" borderId="10" xfId="0" applyNumberFormat="1" applyBorder="1">
      <alignment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shrinkToFit="1"/>
    </xf>
    <xf numFmtId="9" fontId="0" fillId="0" borderId="13" xfId="1" applyFont="1" applyBorder="1">
      <alignment vertical="center"/>
    </xf>
    <xf numFmtId="14" fontId="0" fillId="0" borderId="11" xfId="0" applyNumberFormat="1" applyBorder="1" applyAlignment="1">
      <alignment horizontal="left" vertical="center"/>
    </xf>
    <xf numFmtId="14" fontId="0" fillId="0" borderId="12" xfId="0" applyNumberFormat="1" applyBorder="1" applyAlignment="1">
      <alignment horizontal="left" vertical="center"/>
    </xf>
    <xf numFmtId="14" fontId="0" fillId="0" borderId="13" xfId="0" applyNumberFormat="1" applyBorder="1" applyAlignment="1">
      <alignment horizontal="left" vertical="center"/>
    </xf>
    <xf numFmtId="5" fontId="0" fillId="0" borderId="0" xfId="0" applyNumberFormat="1" applyAlignment="1">
      <alignment horizontal="right" vertical="center"/>
    </xf>
    <xf numFmtId="0" fontId="9" fillId="0" borderId="0" xfId="0" applyFont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176" fontId="0" fillId="0" borderId="13" xfId="0" applyNumberFormat="1" applyBorder="1">
      <alignment vertical="center"/>
    </xf>
    <xf numFmtId="0" fontId="4" fillId="2" borderId="18" xfId="0" applyFont="1" applyFill="1" applyBorder="1">
      <alignment vertical="center"/>
    </xf>
    <xf numFmtId="0" fontId="5" fillId="2" borderId="18" xfId="0" applyFont="1" applyFill="1" applyBorder="1">
      <alignment vertical="center"/>
    </xf>
    <xf numFmtId="0" fontId="6" fillId="2" borderId="15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4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4" fillId="2" borderId="7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6" fillId="2" borderId="7" xfId="0" applyFont="1" applyFill="1" applyBorder="1" applyAlignment="1">
      <alignment vertical="center" wrapText="1"/>
    </xf>
    <xf numFmtId="0" fontId="6" fillId="2" borderId="18" xfId="0" applyFont="1" applyFill="1" applyBorder="1">
      <alignment vertical="center"/>
    </xf>
    <xf numFmtId="0" fontId="6" fillId="2" borderId="18" xfId="0" applyFont="1" applyFill="1" applyBorder="1" applyAlignment="1">
      <alignment vertical="center" wrapText="1"/>
    </xf>
    <xf numFmtId="0" fontId="6" fillId="2" borderId="15" xfId="0" applyFont="1" applyFill="1" applyBorder="1" applyAlignment="1">
      <alignment vertical="center" wrapText="1" shrinkToFit="1"/>
    </xf>
    <xf numFmtId="0" fontId="6" fillId="2" borderId="16" xfId="0" applyFont="1" applyFill="1" applyBorder="1" applyAlignment="1">
      <alignment vertical="center" wrapText="1" shrinkToFit="1"/>
    </xf>
    <xf numFmtId="0" fontId="6" fillId="2" borderId="17" xfId="0" applyFont="1" applyFill="1" applyBorder="1" applyAlignment="1">
      <alignment vertical="center" wrapText="1" shrinkToFit="1"/>
    </xf>
    <xf numFmtId="0" fontId="6" fillId="2" borderId="17" xfId="0" applyFont="1" applyFill="1" applyBorder="1" applyAlignment="1">
      <alignment vertical="center" shrinkToFit="1"/>
    </xf>
    <xf numFmtId="0" fontId="4" fillId="2" borderId="15" xfId="0" applyFont="1" applyFill="1" applyBorder="1">
      <alignment vertical="center"/>
    </xf>
    <xf numFmtId="0" fontId="4" fillId="2" borderId="16" xfId="0" applyFont="1" applyFill="1" applyBorder="1">
      <alignment vertical="center"/>
    </xf>
    <xf numFmtId="0" fontId="4" fillId="2" borderId="17" xfId="0" applyFont="1" applyFill="1" applyBorder="1">
      <alignment vertical="center"/>
    </xf>
    <xf numFmtId="5" fontId="0" fillId="0" borderId="19" xfId="0" applyNumberFormat="1" applyBorder="1" applyAlignment="1">
      <alignment horizontal="right" vertical="center"/>
    </xf>
    <xf numFmtId="5" fontId="0" fillId="0" borderId="12" xfId="0" applyNumberFormat="1" applyBorder="1" applyAlignment="1">
      <alignment horizontal="right" vertical="center"/>
    </xf>
    <xf numFmtId="5" fontId="0" fillId="0" borderId="13" xfId="0" applyNumberFormat="1" applyBorder="1" applyAlignment="1">
      <alignment horizontal="right" vertical="center"/>
    </xf>
    <xf numFmtId="5" fontId="0" fillId="0" borderId="12" xfId="0" applyNumberFormat="1" applyBorder="1" applyAlignment="1">
      <alignment horizontal="right" vertical="center" shrinkToFit="1"/>
    </xf>
    <xf numFmtId="5" fontId="0" fillId="0" borderId="20" xfId="0" applyNumberFormat="1" applyBorder="1" applyAlignment="1">
      <alignment horizontal="right" vertical="center"/>
    </xf>
    <xf numFmtId="0" fontId="6" fillId="2" borderId="2" xfId="0" applyFont="1" applyFill="1" applyBorder="1" applyAlignment="1">
      <alignment vertical="center" shrinkToFit="1"/>
    </xf>
    <xf numFmtId="0" fontId="6" fillId="2" borderId="0" xfId="0" applyFont="1" applyFill="1" applyAlignment="1">
      <alignment vertical="center" shrinkToFit="1"/>
    </xf>
    <xf numFmtId="0" fontId="6" fillId="2" borderId="7" xfId="0" applyFont="1" applyFill="1" applyBorder="1" applyAlignment="1">
      <alignment vertical="center" shrinkToFit="1"/>
    </xf>
    <xf numFmtId="5" fontId="0" fillId="0" borderId="11" xfId="0" applyNumberFormat="1" applyBorder="1" applyAlignment="1">
      <alignment horizontal="right" vertical="center"/>
    </xf>
    <xf numFmtId="5" fontId="0" fillId="0" borderId="12" xfId="0" applyNumberFormat="1" applyBorder="1" applyAlignment="1">
      <alignment horizontal="right" vertical="center"/>
    </xf>
    <xf numFmtId="0" fontId="11" fillId="2" borderId="16" xfId="0" applyFont="1" applyFill="1" applyBorder="1" applyAlignment="1">
      <alignment horizontal="left" vertical="center" wrapText="1"/>
    </xf>
    <xf numFmtId="0" fontId="11" fillId="2" borderId="17" xfId="0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 shrinkToFit="1"/>
    </xf>
    <xf numFmtId="0" fontId="6" fillId="2" borderId="0" xfId="0" applyFont="1" applyFill="1" applyAlignment="1">
      <alignment horizontal="left" vertical="center" wrapText="1" shrinkToFit="1"/>
    </xf>
    <xf numFmtId="0" fontId="6" fillId="2" borderId="7" xfId="0" applyFont="1" applyFill="1" applyBorder="1" applyAlignment="1">
      <alignment horizontal="left" vertical="center" wrapText="1" shrinkToFit="1"/>
    </xf>
    <xf numFmtId="0" fontId="4" fillId="2" borderId="18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shrinkToFit="1"/>
    </xf>
    <xf numFmtId="0" fontId="4" fillId="2" borderId="0" xfId="0" applyFont="1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 shrinkToFit="1"/>
    </xf>
    <xf numFmtId="0" fontId="4" fillId="2" borderId="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9" fontId="4" fillId="2" borderId="23" xfId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9" fontId="0" fillId="0" borderId="12" xfId="0" applyNumberFormat="1" applyBorder="1">
      <alignment vertical="center"/>
    </xf>
    <xf numFmtId="0" fontId="4" fillId="2" borderId="0" xfId="0" applyFont="1" applyFill="1" applyBorder="1">
      <alignment vertical="center"/>
    </xf>
    <xf numFmtId="0" fontId="7" fillId="2" borderId="4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9" fontId="7" fillId="2" borderId="6" xfId="1" applyFont="1" applyFill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D12" lockText="1" noThreeD="1"/>
</file>

<file path=xl/ctrlProps/ctrlProp2.xml><?xml version="1.0" encoding="utf-8"?>
<formControlPr xmlns="http://schemas.microsoft.com/office/spreadsheetml/2009/9/main" objectType="CheckBox" fmlaLink="D13" lockText="1" noThreeD="1"/>
</file>

<file path=xl/ctrlProps/ctrlProp3.xml><?xml version="1.0" encoding="utf-8"?>
<formControlPr xmlns="http://schemas.microsoft.com/office/spreadsheetml/2009/9/main" objectType="CheckBox" fmlaLink="D14" lockText="1" noThreeD="1"/>
</file>

<file path=xl/ctrlProps/ctrlProp4.xml><?xml version="1.0" encoding="utf-8"?>
<formControlPr xmlns="http://schemas.microsoft.com/office/spreadsheetml/2009/9/main" objectType="CheckBox" fmlaLink="D15" lockText="1" noThreeD="1"/>
</file>

<file path=xl/ctrlProps/ctrlProp5.xml><?xml version="1.0" encoding="utf-8"?>
<formControlPr xmlns="http://schemas.microsoft.com/office/spreadsheetml/2009/9/main" objectType="CheckBox" fmlaLink="D17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fmlaLink="D16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</xdr:row>
          <xdr:rowOff>0</xdr:rowOff>
        </xdr:from>
        <xdr:to>
          <xdr:col>4</xdr:col>
          <xdr:colOff>114300</xdr:colOff>
          <xdr:row>10</xdr:row>
          <xdr:rowOff>238125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法務局に出向いての紙情報取得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11</xdr:row>
          <xdr:rowOff>0</xdr:rowOff>
        </xdr:from>
        <xdr:to>
          <xdr:col>4</xdr:col>
          <xdr:colOff>123825</xdr:colOff>
          <xdr:row>11</xdr:row>
          <xdr:rowOff>238125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役所に出向いての調査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</xdr:row>
          <xdr:rowOff>0</xdr:rowOff>
        </xdr:from>
        <xdr:to>
          <xdr:col>4</xdr:col>
          <xdr:colOff>114300</xdr:colOff>
          <xdr:row>12</xdr:row>
          <xdr:rowOff>238125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重要事項説明書作成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</xdr:row>
          <xdr:rowOff>0</xdr:rowOff>
        </xdr:from>
        <xdr:to>
          <xdr:col>4</xdr:col>
          <xdr:colOff>114300</xdr:colOff>
          <xdr:row>13</xdr:row>
          <xdr:rowOff>238125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売買契約書作成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0</xdr:rowOff>
        </xdr:from>
        <xdr:to>
          <xdr:col>4</xdr:col>
          <xdr:colOff>114300</xdr:colOff>
          <xdr:row>14</xdr:row>
          <xdr:rowOff>238125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現地調査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</xdr:row>
          <xdr:rowOff>0</xdr:rowOff>
        </xdr:from>
        <xdr:to>
          <xdr:col>4</xdr:col>
          <xdr:colOff>114300</xdr:colOff>
          <xdr:row>15</xdr:row>
          <xdr:rowOff>238125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重調・管理規約取得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</xdr:row>
          <xdr:rowOff>0</xdr:rowOff>
        </xdr:from>
        <xdr:to>
          <xdr:col>4</xdr:col>
          <xdr:colOff>114300</xdr:colOff>
          <xdr:row>16</xdr:row>
          <xdr:rowOff>238125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自主管理マンション理事長ヒアリング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</xdr:row>
          <xdr:rowOff>0</xdr:rowOff>
        </xdr:from>
        <xdr:to>
          <xdr:col>4</xdr:col>
          <xdr:colOff>114300</xdr:colOff>
          <xdr:row>17</xdr:row>
          <xdr:rowOff>238125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他人作成重説のチェック（無料）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3" Type="http://schemas.openxmlformats.org/officeDocument/2006/relationships/ctrlProp" Target="../ctrlProps/ctrlProp1.xml"/><Relationship Id="rId7" Type="http://schemas.openxmlformats.org/officeDocument/2006/relationships/ctrlProp" Target="../ctrlProps/ctrlProp5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10" Type="http://schemas.openxmlformats.org/officeDocument/2006/relationships/ctrlProp" Target="../ctrlProps/ctrlProp8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1B98A-14FA-4056-AB77-7E9761F90E6D}">
  <dimension ref="B1:G74"/>
  <sheetViews>
    <sheetView tabSelected="1" zoomScaleNormal="100" workbookViewId="0">
      <selection activeCell="D73" sqref="D73"/>
    </sheetView>
  </sheetViews>
  <sheetFormatPr defaultRowHeight="19.5" x14ac:dyDescent="0.4"/>
  <cols>
    <col min="2" max="2" width="21.5" style="2" customWidth="1"/>
    <col min="3" max="3" width="12.625" style="81" customWidth="1"/>
    <col min="4" max="4" width="25" customWidth="1"/>
    <col min="5" max="5" width="28.25" style="1" customWidth="1"/>
    <col min="6" max="6" width="16.125" style="21" customWidth="1"/>
    <col min="7" max="7" width="15.375" customWidth="1"/>
  </cols>
  <sheetData>
    <row r="1" spans="2:7" x14ac:dyDescent="0.4">
      <c r="B1" s="60" t="s">
        <v>45</v>
      </c>
      <c r="C1" s="60"/>
      <c r="D1" s="60"/>
      <c r="E1" s="60"/>
    </row>
    <row r="2" spans="2:7" ht="20.25" thickBot="1" x14ac:dyDescent="0.45">
      <c r="B2" s="60" t="s">
        <v>46</v>
      </c>
      <c r="C2" s="60"/>
      <c r="D2" s="60"/>
      <c r="E2" s="60"/>
    </row>
    <row r="3" spans="2:7" ht="20.25" thickTop="1" x14ac:dyDescent="0.4">
      <c r="B3" s="61" t="s">
        <v>47</v>
      </c>
      <c r="C3" s="61"/>
      <c r="D3" s="61"/>
      <c r="E3" s="61"/>
      <c r="F3" s="45" t="s">
        <v>49</v>
      </c>
    </row>
    <row r="4" spans="2:7" x14ac:dyDescent="0.4">
      <c r="B4" s="10"/>
      <c r="C4" s="70"/>
      <c r="D4" s="3"/>
      <c r="E4" s="27" t="s">
        <v>9</v>
      </c>
      <c r="F4" s="46"/>
    </row>
    <row r="5" spans="2:7" x14ac:dyDescent="0.4">
      <c r="B5" s="10" t="s">
        <v>0</v>
      </c>
      <c r="C5" s="70" t="s">
        <v>52</v>
      </c>
      <c r="D5" s="4"/>
      <c r="E5" s="36" t="s">
        <v>6</v>
      </c>
      <c r="F5" s="46"/>
    </row>
    <row r="6" spans="2:7" x14ac:dyDescent="0.4">
      <c r="B6" s="10" t="s">
        <v>1</v>
      </c>
      <c r="C6" s="70" t="s">
        <v>52</v>
      </c>
      <c r="D6" s="4"/>
      <c r="E6" s="36" t="s">
        <v>7</v>
      </c>
      <c r="F6" s="46"/>
    </row>
    <row r="7" spans="2:7" x14ac:dyDescent="0.4">
      <c r="B7" s="10" t="s">
        <v>2</v>
      </c>
      <c r="C7" s="70" t="s">
        <v>52</v>
      </c>
      <c r="D7" s="4"/>
      <c r="E7" s="36" t="s">
        <v>8</v>
      </c>
      <c r="F7" s="46"/>
    </row>
    <row r="8" spans="2:7" x14ac:dyDescent="0.4">
      <c r="B8" s="11" t="s">
        <v>35</v>
      </c>
      <c r="C8" s="71" t="s">
        <v>53</v>
      </c>
      <c r="D8" s="18"/>
      <c r="E8" s="29" t="s">
        <v>36</v>
      </c>
      <c r="F8" s="46"/>
    </row>
    <row r="9" spans="2:7" x14ac:dyDescent="0.4">
      <c r="B9" s="12" t="s">
        <v>41</v>
      </c>
      <c r="C9" s="72"/>
      <c r="D9" s="19">
        <f ca="1">IF(NOW()&lt;INT(NOW())+TIME(12,0,0),
    INT(NOW())+TIME(12,0,0),
    INT(NOW())+1+TIME(12,0,0)
)</f>
        <v>46109.5</v>
      </c>
      <c r="E9" s="55" t="s">
        <v>42</v>
      </c>
      <c r="F9" s="46"/>
    </row>
    <row r="10" spans="2:7" x14ac:dyDescent="0.4">
      <c r="B10" s="13" t="s">
        <v>43</v>
      </c>
      <c r="C10" s="73"/>
      <c r="D10" s="20" t="str" cm="1">
        <f t="array" ref="D10">IF(D8="","",
  _xlfn.IFS(
    D8="中4日",WORKDAY(D9,5),
    D8="中3日",WORKDAY(D9,4),
    D8="中2日",WORKDAY(D9,3),
    D8="中1日",WORKDAY(D9,2),
    D8="中0日",WORKDAY(D9,1)
  )
)</f>
        <v/>
      </c>
      <c r="E10" s="56"/>
      <c r="F10" s="46"/>
    </row>
    <row r="11" spans="2:7" x14ac:dyDescent="0.4">
      <c r="B11" s="11" t="s">
        <v>3</v>
      </c>
      <c r="C11" s="74" t="s">
        <v>55</v>
      </c>
      <c r="D11" s="23"/>
      <c r="E11" s="50" t="s">
        <v>10</v>
      </c>
      <c r="F11" s="53">
        <f>D27</f>
        <v>0</v>
      </c>
      <c r="G11" s="57" t="s">
        <v>44</v>
      </c>
    </row>
    <row r="12" spans="2:7" x14ac:dyDescent="0.4">
      <c r="B12" s="12" t="s">
        <v>4</v>
      </c>
      <c r="C12" s="75" t="s">
        <v>54</v>
      </c>
      <c r="D12" s="24" t="b">
        <v>0</v>
      </c>
      <c r="E12" s="51" t="s">
        <v>50</v>
      </c>
      <c r="F12" s="54"/>
      <c r="G12" s="58"/>
    </row>
    <row r="13" spans="2:7" x14ac:dyDescent="0.4">
      <c r="B13" s="12"/>
      <c r="C13" s="75" t="s">
        <v>54</v>
      </c>
      <c r="D13" s="24" t="b">
        <v>0</v>
      </c>
      <c r="E13" s="51"/>
      <c r="F13" s="46" t="str" cm="1">
        <f t="array" ref="F13">IF(D13,
  _xlfn.IFS(
    D8="中4日",33000,
    D8="中3日",40000,
    D8="中2日",50000,
    D8="中1日",60000,
    D8="中0日",85000,
    TRUE,""
  ),
  ""
)</f>
        <v/>
      </c>
      <c r="G13" s="58"/>
    </row>
    <row r="14" spans="2:7" x14ac:dyDescent="0.4">
      <c r="B14" s="12"/>
      <c r="C14" s="75" t="s">
        <v>54</v>
      </c>
      <c r="D14" s="24" t="b">
        <v>0</v>
      </c>
      <c r="E14" s="51"/>
      <c r="F14" s="47" t="str" cm="1">
        <f t="array" ref="F14">IF(D14,
_xlfn.IFS(
D8="中4日",10000,
D8="中3日",15000,
D8="中2日",16000,
D8="中1日",17000,
D8="中0日",30000,
    TRUE,""
  ),
  ""
)</f>
        <v/>
      </c>
      <c r="G14" s="59"/>
    </row>
    <row r="15" spans="2:7" x14ac:dyDescent="0.4">
      <c r="B15" s="12"/>
      <c r="C15" s="75" t="s">
        <v>54</v>
      </c>
      <c r="D15" s="24" t="b">
        <v>0</v>
      </c>
      <c r="E15" s="51" t="s">
        <v>51</v>
      </c>
      <c r="F15" s="46" t="str" cm="1">
        <f t="array" ref="F15">IF(D15,
_xlfn.IFS(
D8="中4日",22000,
D8="中3日",25000,
D8="中2日",27000,
D8="中1日",30000,
D8="中0日",33000,
    TRUE,""
  ),
  ""
)</f>
        <v/>
      </c>
      <c r="G15" s="22"/>
    </row>
    <row r="16" spans="2:7" x14ac:dyDescent="0.4">
      <c r="B16" s="12"/>
      <c r="C16" s="75" t="s">
        <v>54</v>
      </c>
      <c r="D16" s="24" t="b">
        <v>0</v>
      </c>
      <c r="E16" s="51" t="s">
        <v>11</v>
      </c>
      <c r="F16" s="46" t="str">
        <f>IF(D16,5000,"")</f>
        <v/>
      </c>
    </row>
    <row r="17" spans="2:6" x14ac:dyDescent="0.4">
      <c r="B17" s="12"/>
      <c r="C17" s="75" t="s">
        <v>54</v>
      </c>
      <c r="D17" s="24" t="b">
        <v>0</v>
      </c>
      <c r="E17" s="51"/>
      <c r="F17" s="46" t="str">
        <f>IF(D17,10000,"")</f>
        <v/>
      </c>
    </row>
    <row r="18" spans="2:6" x14ac:dyDescent="0.4">
      <c r="B18" s="13"/>
      <c r="C18" s="76" t="s">
        <v>54</v>
      </c>
      <c r="D18" s="25"/>
      <c r="E18" s="52"/>
      <c r="F18" s="46"/>
    </row>
    <row r="19" spans="2:6" x14ac:dyDescent="0.4">
      <c r="B19" s="11" t="s">
        <v>5</v>
      </c>
      <c r="C19" s="71" t="s">
        <v>53</v>
      </c>
      <c r="D19" s="5"/>
      <c r="E19" s="62" t="s">
        <v>13</v>
      </c>
      <c r="F19" s="46"/>
    </row>
    <row r="20" spans="2:6" x14ac:dyDescent="0.4">
      <c r="B20" s="12" t="str">
        <f>IF(D19="あり","売主、買主、両手？","")</f>
        <v/>
      </c>
      <c r="C20" s="77" t="str">
        <f>IF(D19="あり","プルダウン","")</f>
        <v/>
      </c>
      <c r="D20" s="6"/>
      <c r="E20" s="63"/>
      <c r="F20" s="46" t="str" cm="1">
        <f t="array" ref="F20">_xlfn.IFS( D20="売主",3000, D20="買主",3000, D20="両手",5000, TRUE,"" )</f>
        <v/>
      </c>
    </row>
    <row r="21" spans="2:6" x14ac:dyDescent="0.4">
      <c r="B21" s="12" t="str">
        <f>IF(D20="売主","媒介価額（税抜）",IF(D20="買主","媒介価額（税抜）",""))</f>
        <v/>
      </c>
      <c r="C21" s="77" t="str">
        <f>IF(D20="売主","手入力",IF(D20="買主","手入力",""))</f>
        <v/>
      </c>
      <c r="D21" s="6"/>
      <c r="E21" s="63"/>
      <c r="F21" s="46"/>
    </row>
    <row r="22" spans="2:6" x14ac:dyDescent="0.4">
      <c r="B22" s="12" t="str">
        <f>IF(D20="売主","",
IF(D20="買主","",
IF(D20="両手","売主媒介価額（税抜）","")))</f>
        <v/>
      </c>
      <c r="C22" s="77" t="str">
        <f>IF(D20="両手","手入力","")</f>
        <v/>
      </c>
      <c r="D22" s="6"/>
      <c r="E22" s="63"/>
      <c r="F22" s="46" t="str" cm="1">
        <f t="array" ref="F22">_xlfn.IFS( D22="売主",3000, D22="買主",3000, D22="両手",5000, TRUE,"" )</f>
        <v/>
      </c>
    </row>
    <row r="23" spans="2:6" x14ac:dyDescent="0.4">
      <c r="B23" s="13" t="str">
        <f>IF(D20="売主","",
IF(D20="買主","",
IF(D20="両手","買主媒介価額（税抜）","")))</f>
        <v/>
      </c>
      <c r="C23" s="78" t="str">
        <f>IF(D20="両手","手入力","")</f>
        <v/>
      </c>
      <c r="D23" s="7"/>
      <c r="E23" s="64"/>
      <c r="F23" s="46" t="str" cm="1">
        <f t="array" ref="F23">_xlfn.IFS( D23="売主",3000, D23="買主",3000, D23="両手",5000, TRUE,"" )</f>
        <v/>
      </c>
    </row>
    <row r="24" spans="2:6" x14ac:dyDescent="0.4">
      <c r="B24" s="11" t="s">
        <v>12</v>
      </c>
      <c r="C24" s="71" t="s">
        <v>53</v>
      </c>
      <c r="D24" s="5"/>
      <c r="E24" s="34"/>
      <c r="F24" s="46"/>
    </row>
    <row r="25" spans="2:6" ht="18.75" x14ac:dyDescent="0.4">
      <c r="B25" s="15" t="str">
        <f>IF(D24="","",IF(D24="その他","具体記述",""))</f>
        <v/>
      </c>
      <c r="C25" s="77" t="str">
        <f>IF(D24="","",IF(D24="その他","手入力",""))</f>
        <v/>
      </c>
      <c r="D25" s="6"/>
      <c r="E25" s="31"/>
      <c r="F25" s="46"/>
    </row>
    <row r="26" spans="2:6" ht="31.5" x14ac:dyDescent="0.4">
      <c r="B26" s="82" t="str">
        <f>IF(D24="分譲マンション","管理規約、最新重調の弊社への到着予定日を入力してください","")</f>
        <v/>
      </c>
      <c r="C26" s="79" t="str">
        <f>IF(D24="分譲マンション","手入力","")</f>
        <v/>
      </c>
      <c r="D26" s="26"/>
      <c r="E26" s="35" t="str">
        <f>IF(D24="分譲マンション","到着時期が遅い場合、納品が弊社到着24時間後になることをご了承ください。","")</f>
        <v/>
      </c>
      <c r="F26" s="46"/>
    </row>
    <row r="27" spans="2:6" ht="19.5" customHeight="1" x14ac:dyDescent="0.4">
      <c r="B27" s="11" t="s">
        <v>27</v>
      </c>
      <c r="C27" s="71" t="s">
        <v>53</v>
      </c>
      <c r="D27" s="5"/>
      <c r="E27" s="67" t="s">
        <v>28</v>
      </c>
      <c r="F27" s="46"/>
    </row>
    <row r="28" spans="2:6" ht="18.75" x14ac:dyDescent="0.4">
      <c r="B28" s="15" t="str" cm="1">
        <f t="array" ref="B28">_xlfn.IFS(
  D27="個人","名前",
  D27="一般法人","商号",
  D27="宅建業者","商号",
  TRUE,""
)</f>
        <v/>
      </c>
      <c r="C28" s="77" t="str" cm="1">
        <f t="array" ref="C28">_xlfn.IFS(
  D27="個人","手入力",
  D27="一般法人","手入力",
  D27="宅建業者","手入力",
  TRUE,""
)</f>
        <v/>
      </c>
      <c r="D28" s="6"/>
      <c r="E28" s="68"/>
      <c r="F28" s="46"/>
    </row>
    <row r="29" spans="2:6" ht="18.75" x14ac:dyDescent="0.4">
      <c r="B29" s="14" t="str" cm="1">
        <f t="array" ref="B29">_xlfn.IFS(
  D27="個人","住所",
  D27="一般法人","所在地",
  D27="宅建業者","所在地",
  TRUE,""
)</f>
        <v/>
      </c>
      <c r="C29" s="78" t="str" cm="1">
        <f t="array" ref="C29">_xlfn.IFS(
  D27="個人","手入力",
  D27="一般法人","手入力",
  D27="宅建業者","手入力",
  TRUE,""
)</f>
        <v/>
      </c>
      <c r="D29" s="7"/>
      <c r="E29" s="69"/>
      <c r="F29" s="46"/>
    </row>
    <row r="30" spans="2:6" x14ac:dyDescent="0.4">
      <c r="B30" s="11" t="s">
        <v>48</v>
      </c>
      <c r="C30" s="71" t="s">
        <v>52</v>
      </c>
      <c r="D30" s="5"/>
      <c r="E30" s="30" t="s">
        <v>14</v>
      </c>
      <c r="F30" s="46"/>
    </row>
    <row r="31" spans="2:6" x14ac:dyDescent="0.4">
      <c r="B31" s="12" t="str" cm="1">
        <f t="array" ref="B31">_xlfn.IFS(
  D27="個人","",
  D27="一般法人","建物消費税",
  D27="宅建業者","建物消費税",
  TRUE,""
)</f>
        <v/>
      </c>
      <c r="C31" s="77" t="str" cm="1">
        <f t="array" ref="C31">_xlfn.IFS(
  D27="個人","",
  D27="一般法人","手入力",
  D27="宅建業者","手入力",
  TRUE,""
)</f>
        <v/>
      </c>
      <c r="D31" s="6"/>
      <c r="E31" s="32"/>
      <c r="F31" s="46"/>
    </row>
    <row r="32" spans="2:6" x14ac:dyDescent="0.4">
      <c r="B32" s="10" t="s">
        <v>15</v>
      </c>
      <c r="C32" s="71" t="s">
        <v>52</v>
      </c>
      <c r="D32" s="4"/>
      <c r="E32" s="36" t="s">
        <v>14</v>
      </c>
      <c r="F32" s="46"/>
    </row>
    <row r="33" spans="2:6" x14ac:dyDescent="0.4">
      <c r="B33" s="11" t="s">
        <v>16</v>
      </c>
      <c r="C33" s="71" t="s">
        <v>52</v>
      </c>
      <c r="D33" s="8"/>
      <c r="E33" s="34"/>
      <c r="F33" s="46"/>
    </row>
    <row r="34" spans="2:6" ht="18.75" x14ac:dyDescent="0.4">
      <c r="B34" s="14" t="str">
        <f>IF(D33="","",IF(D33="その他","具体記述",""))</f>
        <v/>
      </c>
      <c r="C34" s="78"/>
      <c r="D34" s="7"/>
      <c r="E34" s="33"/>
      <c r="F34" s="46"/>
    </row>
    <row r="35" spans="2:6" x14ac:dyDescent="0.4">
      <c r="B35" s="10" t="s">
        <v>17</v>
      </c>
      <c r="C35" s="70" t="s">
        <v>52</v>
      </c>
      <c r="D35" s="65"/>
      <c r="E35" s="66"/>
      <c r="F35" s="46"/>
    </row>
    <row r="36" spans="2:6" x14ac:dyDescent="0.4">
      <c r="B36" s="10" t="s">
        <v>18</v>
      </c>
      <c r="C36" s="70" t="s">
        <v>52</v>
      </c>
      <c r="D36" s="65"/>
      <c r="E36" s="66"/>
      <c r="F36" s="46"/>
    </row>
    <row r="37" spans="2:6" ht="47.25" x14ac:dyDescent="0.4">
      <c r="B37" s="10" t="s">
        <v>19</v>
      </c>
      <c r="C37" s="71" t="s">
        <v>52</v>
      </c>
      <c r="D37" s="4"/>
      <c r="E37" s="37" t="s">
        <v>20</v>
      </c>
      <c r="F37" s="46"/>
    </row>
    <row r="38" spans="2:6" x14ac:dyDescent="0.4">
      <c r="B38" s="10" t="s">
        <v>21</v>
      </c>
      <c r="C38" s="70" t="s">
        <v>52</v>
      </c>
      <c r="D38" s="9"/>
      <c r="E38" s="28"/>
      <c r="F38" s="46"/>
    </row>
    <row r="39" spans="2:6" x14ac:dyDescent="0.4">
      <c r="B39" s="10" t="s">
        <v>22</v>
      </c>
      <c r="C39" s="70" t="s">
        <v>52</v>
      </c>
      <c r="D39" s="9"/>
      <c r="E39" s="28"/>
      <c r="F39" s="46"/>
    </row>
    <row r="40" spans="2:6" x14ac:dyDescent="0.4">
      <c r="B40" s="10" t="s">
        <v>29</v>
      </c>
      <c r="C40" s="70" t="s">
        <v>52</v>
      </c>
      <c r="D40" s="9"/>
      <c r="E40" s="28"/>
      <c r="F40" s="46"/>
    </row>
    <row r="41" spans="2:6" x14ac:dyDescent="0.4">
      <c r="B41" s="11" t="s">
        <v>23</v>
      </c>
      <c r="C41" s="71" t="s">
        <v>52</v>
      </c>
      <c r="D41" s="8"/>
      <c r="E41" s="34"/>
      <c r="F41" s="46"/>
    </row>
    <row r="42" spans="2:6" x14ac:dyDescent="0.4">
      <c r="B42" s="85" t="str">
        <f>IF(D41="","",IF(D41="賃貸中","賃貸借契約書の情報提供",""))</f>
        <v/>
      </c>
      <c r="C42" s="77" t="str" cm="1">
        <f t="array" ref="C42">_xlfn.IFS(
  D41="賃貸中","プルダウン",
  TRUE,""
)</f>
        <v/>
      </c>
      <c r="D42" s="83"/>
      <c r="E42" s="84"/>
      <c r="F42" s="46"/>
    </row>
    <row r="43" spans="2:6" ht="18.75" x14ac:dyDescent="0.4">
      <c r="B43" s="14" t="str">
        <f>IF(D41="","",IF(D41="その他","具体記述",""))</f>
        <v/>
      </c>
      <c r="C43" s="78"/>
      <c r="D43" s="7"/>
      <c r="E43" s="33"/>
      <c r="F43" s="46"/>
    </row>
    <row r="44" spans="2:6" x14ac:dyDescent="0.4">
      <c r="B44" s="10" t="s">
        <v>24</v>
      </c>
      <c r="C44" s="70" t="s">
        <v>52</v>
      </c>
      <c r="D44" s="4"/>
      <c r="E44" s="28" t="s">
        <v>7</v>
      </c>
      <c r="F44" s="46"/>
    </row>
    <row r="45" spans="2:6" x14ac:dyDescent="0.4">
      <c r="B45" s="10" t="s">
        <v>25</v>
      </c>
      <c r="C45" s="70" t="s">
        <v>52</v>
      </c>
      <c r="D45" s="4"/>
      <c r="E45" s="28" t="s">
        <v>26</v>
      </c>
      <c r="F45" s="46"/>
    </row>
    <row r="46" spans="2:6" x14ac:dyDescent="0.4">
      <c r="B46" s="11" t="s">
        <v>30</v>
      </c>
      <c r="C46" s="71" t="s">
        <v>53</v>
      </c>
      <c r="D46" s="5"/>
      <c r="E46" s="34"/>
      <c r="F46" s="46"/>
    </row>
    <row r="47" spans="2:6" ht="18.75" x14ac:dyDescent="0.4">
      <c r="B47" s="15" t="str" cm="1">
        <f t="array" ref="B47">_xlfn.IFS(
  D46="はい","３為のどこですか",
  D46="いいえ通常売買","",
  TRUE,""
)</f>
        <v/>
      </c>
      <c r="C47" s="77" t="str" cm="1">
        <f t="array" ref="C47">_xlfn.IFS(
  D46="はい","プルダウン",
  TRUE,""
)</f>
        <v/>
      </c>
      <c r="D47" s="6"/>
      <c r="E47" s="31"/>
      <c r="F47" s="46"/>
    </row>
    <row r="48" spans="2:6" ht="18.75" x14ac:dyDescent="0.4">
      <c r="B48" s="14" t="str" cm="1">
        <f t="array" ref="B48">_xlfn.IFS(
  D47="AB","",
  D47="BC","AB契約日",
  D47="AB BC両方","AB契約日",
  TRUE,""
)</f>
        <v/>
      </c>
      <c r="C48" s="78" t="str" cm="1">
        <f t="array" ref="C48">_xlfn.IFS(
  D47="AB","",
  D47="BC","手入力",
 D47="AB BC両方","手入力",
  TRUE,""
)</f>
        <v/>
      </c>
      <c r="D48" s="7"/>
      <c r="E48" s="33"/>
      <c r="F48" s="46"/>
    </row>
    <row r="49" spans="2:6" x14ac:dyDescent="0.4">
      <c r="B49" s="11" t="s">
        <v>31</v>
      </c>
      <c r="C49" s="71" t="s">
        <v>53</v>
      </c>
      <c r="D49" s="5"/>
      <c r="E49" s="34"/>
      <c r="F49" s="46"/>
    </row>
    <row r="50" spans="2:6" ht="18.75" x14ac:dyDescent="0.4">
      <c r="B50" s="15" t="str" cm="1">
        <f t="array" ref="B50">_xlfn.IFS(
  D49="受ける","銀行名と支店名",
  D49="受けない","",
  TRUE,""
)</f>
        <v/>
      </c>
      <c r="C50" s="77" t="str" cm="1">
        <f t="array" ref="C50">_xlfn.IFS(
  D49="受ける","手入力",
  TRUE,"")</f>
        <v/>
      </c>
      <c r="D50" s="6"/>
      <c r="E50" s="31"/>
      <c r="F50" s="46"/>
    </row>
    <row r="51" spans="2:6" ht="18.75" x14ac:dyDescent="0.4">
      <c r="B51" s="15" t="str" cm="1">
        <f t="array" ref="B51">_xlfn.IFS(
  D49="受ける","借入額（円）",
  D49="受けない","",
  TRUE,""
)</f>
        <v/>
      </c>
      <c r="C51" s="77" t="str" cm="1">
        <f t="array" ref="C51">_xlfn.IFS(
  D49="受ける","手入力",
  TRUE,"")</f>
        <v/>
      </c>
      <c r="D51" s="6"/>
      <c r="E51" s="31"/>
      <c r="F51" s="46"/>
    </row>
    <row r="52" spans="2:6" ht="18.75" x14ac:dyDescent="0.4">
      <c r="B52" s="15" t="str" cm="1">
        <f t="array" ref="B52">_xlfn.IFS(
  D49="受ける","借入期間（年）",
  D49="受けない","",
  TRUE,""
)</f>
        <v/>
      </c>
      <c r="C52" s="77" t="str" cm="1">
        <f t="array" ref="C52">_xlfn.IFS(
  D49="受ける","手入力",
  TRUE,"")</f>
        <v/>
      </c>
      <c r="D52" s="6"/>
      <c r="E52" s="31"/>
      <c r="F52" s="46"/>
    </row>
    <row r="53" spans="2:6" ht="18.75" x14ac:dyDescent="0.4">
      <c r="B53" s="15" t="str" cm="1">
        <f t="array" ref="B53">_xlfn.IFS(
  D49="受ける","返済方法",
  D49="受けない","",
  TRUE,""
)</f>
        <v/>
      </c>
      <c r="C53" s="77" t="str" cm="1">
        <f t="array" ref="C53">_xlfn.IFS(
  D49="受ける","プルダウン",
  TRUE,"")</f>
        <v/>
      </c>
      <c r="D53" s="6"/>
      <c r="E53" s="31"/>
      <c r="F53" s="46"/>
    </row>
    <row r="54" spans="2:6" ht="18.75" x14ac:dyDescent="0.4">
      <c r="B54" s="16" t="str" cm="1">
        <f t="array" ref="B54">_xlfn.IFS(
  D49="受ける","営業マンが買主の銀行融資のために行動したか",
  D49="受けない","",
  TRUE,""
)</f>
        <v/>
      </c>
      <c r="C54" s="75" t="str" cm="1">
        <f t="array" ref="C54">_xlfn.IFS(
  D49="受ける","プルダウン",
  TRUE,"")</f>
        <v/>
      </c>
      <c r="D54" s="6"/>
      <c r="E54" s="31"/>
      <c r="F54" s="46"/>
    </row>
    <row r="55" spans="2:6" ht="18.75" x14ac:dyDescent="0.4">
      <c r="B55" s="15" t="str" cm="1">
        <f t="array" ref="B55">_xlfn.IFS(
  D49="受ける","ローン本承認予定日",
  D49="受けない","",
  TRUE,""
)</f>
        <v/>
      </c>
      <c r="C55" s="77" t="str" cm="1">
        <f t="array" ref="C55">_xlfn.IFS(
  D49="受ける","手入力",
  TRUE,"")</f>
        <v/>
      </c>
      <c r="D55" s="6"/>
      <c r="E55" s="31"/>
      <c r="F55" s="46"/>
    </row>
    <row r="56" spans="2:6" ht="18.75" x14ac:dyDescent="0.4">
      <c r="B56" s="14" t="str" cm="1">
        <f t="array" ref="B56">_xlfn.IFS(
  D49="受ける","ローン特約期日",
  D49="受けない","",
  TRUE,""
)</f>
        <v/>
      </c>
      <c r="C56" s="78" t="str" cm="1">
        <f t="array" ref="C56">_xlfn.IFS(
  D49="受ける","手入力",
  TRUE,"")</f>
        <v/>
      </c>
      <c r="D56" s="7"/>
      <c r="E56" s="33"/>
      <c r="F56" s="46"/>
    </row>
    <row r="57" spans="2:6" x14ac:dyDescent="0.4">
      <c r="B57" s="11" t="s">
        <v>32</v>
      </c>
      <c r="C57" s="71" t="s">
        <v>53</v>
      </c>
      <c r="D57" s="5"/>
      <c r="E57" s="34"/>
      <c r="F57" s="46"/>
    </row>
    <row r="58" spans="2:6" ht="18.75" x14ac:dyDescent="0.4">
      <c r="B58" s="15" t="str" cm="1">
        <f t="array" ref="B58">_xlfn.IFS(
  D57="1通","原本保有者",
  D57="","",
  TRUE,""
)</f>
        <v/>
      </c>
      <c r="C58" s="77" t="str" cm="1">
        <f t="array" ref="C58">_xlfn.IFS(
  D57="1通","プルダウン",
  TRUE,"")</f>
        <v/>
      </c>
      <c r="D58" s="6"/>
      <c r="E58" s="31"/>
      <c r="F58" s="46"/>
    </row>
    <row r="59" spans="2:6" ht="18.75" x14ac:dyDescent="0.4">
      <c r="B59" s="14" t="str" cm="1">
        <f t="array" ref="B59">_xlfn.IFS(
  D57="1通","印紙代負担比率",
  D57="","",
  TRUE,""
)</f>
        <v/>
      </c>
      <c r="C59" s="77" t="str" cm="1">
        <f t="array" ref="C59">_xlfn.IFS(
  D57="1通","プルダウン",
  TRUE,"")</f>
        <v/>
      </c>
      <c r="D59" s="7"/>
      <c r="E59" s="33"/>
      <c r="F59" s="46"/>
    </row>
    <row r="60" spans="2:6" x14ac:dyDescent="0.4">
      <c r="B60" s="10" t="s">
        <v>33</v>
      </c>
      <c r="C60" s="70" t="s">
        <v>53</v>
      </c>
      <c r="D60" s="4"/>
      <c r="E60" s="28"/>
      <c r="F60" s="46"/>
    </row>
    <row r="61" spans="2:6" x14ac:dyDescent="0.4">
      <c r="B61" s="11" t="s">
        <v>34</v>
      </c>
      <c r="C61" s="71" t="s">
        <v>53</v>
      </c>
      <c r="D61" s="5"/>
      <c r="E61" s="38"/>
      <c r="F61" s="46"/>
    </row>
    <row r="62" spans="2:6" ht="18.75" x14ac:dyDescent="0.4">
      <c r="B62" s="15" t="str" cm="1">
        <f t="array" ref="B62">_xlfn.IFS(
  D61="いる","商号",
  D61="","",
  TRUE,""
)</f>
        <v/>
      </c>
      <c r="C62" s="77" t="str" cm="1">
        <f t="array" ref="C62">_xlfn.IFS(
  D61="いる","手入力",
  TRUE,"")</f>
        <v/>
      </c>
      <c r="D62" s="6"/>
      <c r="E62" s="39"/>
      <c r="F62" s="46"/>
    </row>
    <row r="63" spans="2:6" ht="18.75" x14ac:dyDescent="0.4">
      <c r="B63" s="15" t="str" cm="1">
        <f t="array" ref="B63">_xlfn.IFS(
  D61="いる","所在地",
  D61="","",
  TRUE,""
)</f>
        <v/>
      </c>
      <c r="C63" s="77" t="str" cm="1">
        <f t="array" ref="C63">_xlfn.IFS(
  D61="いる","手入力",
  TRUE,"")</f>
        <v/>
      </c>
      <c r="D63" s="6"/>
      <c r="E63" s="39"/>
      <c r="F63" s="46"/>
    </row>
    <row r="64" spans="2:6" ht="18.75" x14ac:dyDescent="0.4">
      <c r="B64" s="15" t="str" cm="1">
        <f t="array" ref="B64">_xlfn.IFS(
  D61="いる","記載宅建士名前",
  D61="","",
  TRUE,""
)</f>
        <v/>
      </c>
      <c r="C64" s="77" t="str" cm="1">
        <f t="array" ref="C64">_xlfn.IFS(
  D61="いる","手入力",
  TRUE,"")</f>
        <v/>
      </c>
      <c r="D64" s="6"/>
      <c r="E64" s="39"/>
      <c r="F64" s="46"/>
    </row>
    <row r="65" spans="2:6" ht="18.75" x14ac:dyDescent="0.4">
      <c r="B65" s="14" t="str" cm="1">
        <f t="array" ref="B65">_xlfn.IFS(
  D61="いる","記載宅建士番号",
  D61="","",
  TRUE,""
)</f>
        <v/>
      </c>
      <c r="C65" s="77" t="str" cm="1">
        <f t="array" ref="C65">_xlfn.IFS(
  D61="いる","手入力",
  TRUE,"")</f>
        <v/>
      </c>
      <c r="D65" s="7"/>
      <c r="E65" s="40"/>
      <c r="F65" s="46"/>
    </row>
    <row r="66" spans="2:6" x14ac:dyDescent="0.4">
      <c r="B66" s="11" t="s">
        <v>37</v>
      </c>
      <c r="C66" s="71" t="s">
        <v>53</v>
      </c>
      <c r="D66" s="5"/>
      <c r="E66" s="29" t="s">
        <v>38</v>
      </c>
      <c r="F66" s="48" t="str" cm="1">
        <f t="array" ref="F66">_xlfn.IFS( D66="紙PDF双方（手数料あり）",1000, D66="","", D66="",, TRUE,"" )</f>
        <v/>
      </c>
    </row>
    <row r="67" spans="2:6" x14ac:dyDescent="0.4">
      <c r="B67" s="13" t="str" cm="1">
        <f t="array" ref="B67">_xlfn.IFS(
  D66="役所取得書類レターパック","レターパック発送住所",
  D66="紙PDF双方（手数料あり）","レターパック発送住所",
  D68="","",
  TRUE,""
)</f>
        <v/>
      </c>
      <c r="C67" s="77" t="str" cm="1">
        <f t="array" ref="C67">_xlfn.IFS(
  D66="役所取得書類レターパック","手入力",
  D66="紙PDF双方（手数料あり）","手入力",
  TRUE,"")</f>
        <v/>
      </c>
      <c r="D67" s="7"/>
      <c r="E67" s="41" t="str" cm="1">
        <f t="array" ref="E67">_xlfn.IFS(
  D66="役所取得書類レターパック","御社所在地以外ご指定のみご記入ください",
  D66="紙PDF双方（手数料あり）","御社所在地以外ご指定のみご記入ください",
  D68="","",
  TRUE,"")</f>
        <v/>
      </c>
      <c r="F67" s="46"/>
    </row>
    <row r="68" spans="2:6" x14ac:dyDescent="0.4">
      <c r="B68" s="86" t="s">
        <v>39</v>
      </c>
      <c r="C68" s="74"/>
      <c r="D68" s="5"/>
      <c r="E68" s="42"/>
      <c r="F68" s="46"/>
    </row>
    <row r="69" spans="2:6" ht="18.75" x14ac:dyDescent="0.4">
      <c r="B69" s="15" t="str" cm="1">
        <f t="array" ref="B69">_xlfn.IFS(
  D68="必要","重説開始日時",
  D68="","",
  TRUE,""
)</f>
        <v/>
      </c>
      <c r="C69" s="72"/>
      <c r="D69" s="6"/>
      <c r="E69" s="39"/>
      <c r="F69" s="46"/>
    </row>
    <row r="70" spans="2:6" x14ac:dyDescent="0.4">
      <c r="B70" s="12" t="str" cm="1">
        <f t="array" ref="B70">_xlfn.IFS(
  D68="必要","重説場所",
  D68="","",
  TRUE,""
)</f>
        <v/>
      </c>
      <c r="C70" s="72"/>
      <c r="D70" s="6"/>
      <c r="E70" s="43"/>
      <c r="F70" s="46" t="str" cm="1">
        <f t="array" ref="F70">_xlfn.IFS( D70="リモート",10000, D70="御社",12000, D70="その他",12000, TRUE,"" )</f>
        <v/>
      </c>
    </row>
    <row r="71" spans="2:6" ht="18.75" x14ac:dyDescent="0.4">
      <c r="B71" s="14" t="str" cm="1">
        <f t="array" ref="B71">_xlfn.IFS(
  D70="その他","重説を行う住所",
  D70="","",
  TRUE,""
)</f>
        <v/>
      </c>
      <c r="C71" s="73"/>
      <c r="D71" s="7"/>
      <c r="E71" s="44"/>
      <c r="F71" s="46"/>
    </row>
    <row r="72" spans="2:6" x14ac:dyDescent="0.4">
      <c r="B72" s="11" t="s">
        <v>40</v>
      </c>
      <c r="C72" s="71"/>
      <c r="D72" s="5"/>
      <c r="E72" s="34"/>
      <c r="F72" s="46" t="str">
        <f>IF(D72="","",IF(D72="必要",500,IF(D72="不要","")))</f>
        <v/>
      </c>
    </row>
    <row r="73" spans="2:6" ht="20.25" thickBot="1" x14ac:dyDescent="0.45">
      <c r="B73" s="87" t="str" cm="1">
        <f t="array" ref="B73">_xlfn.IFS(
  D72="必要","領収証発送住所",
  TRUE,""
)</f>
        <v/>
      </c>
      <c r="C73" s="80"/>
      <c r="D73" s="17"/>
      <c r="E73" s="41" t="str" cm="1">
        <f t="array" ref="E73">_xlfn.IFS(
  D72="必要","御社所在地以外ご指定のみご記入ください",
  D74="","",
  TRUE,"")</f>
        <v/>
      </c>
      <c r="F73" s="49"/>
    </row>
    <row r="74" spans="2:6" ht="20.25" thickTop="1" x14ac:dyDescent="0.4"/>
  </sheetData>
  <dataConsolidate/>
  <mergeCells count="10">
    <mergeCell ref="E19:E23"/>
    <mergeCell ref="D35:E35"/>
    <mergeCell ref="D36:E36"/>
    <mergeCell ref="E27:E29"/>
    <mergeCell ref="F11:F12"/>
    <mergeCell ref="E9:E10"/>
    <mergeCell ref="G11:G14"/>
    <mergeCell ref="B2:E2"/>
    <mergeCell ref="B1:E1"/>
    <mergeCell ref="B3:E3"/>
  </mergeCells>
  <phoneticPr fontId="3"/>
  <dataValidations count="19">
    <dataValidation type="list" allowBlank="1" showInputMessage="1" showErrorMessage="1" sqref="D60 D19 D42" xr:uid="{C285DE8E-7A41-4768-B8B4-70058205A41A}">
      <formula1>"あり,なし"</formula1>
    </dataValidation>
    <dataValidation type="list" allowBlank="1" showInputMessage="1" showErrorMessage="1" sqref="D43 D34 D20" xr:uid="{0084EF26-9B5D-4FD4-A1A4-82E6CED57B3B}">
      <formula1>"売主,買主,両手"</formula1>
    </dataValidation>
    <dataValidation type="list" allowBlank="1" showInputMessage="1" showErrorMessage="1" sqref="D24" xr:uid="{ED35C45A-D8B3-472A-AE1C-DBBFC5A1E856}">
      <formula1>"分譲マンション,一棟モノ,新築戸建,中古戸建,土地（古家付）,土地（更地）,工場,倉庫,山林,農地,その他"</formula1>
    </dataValidation>
    <dataValidation type="list" allowBlank="1" showInputMessage="1" showErrorMessage="1" sqref="D33" xr:uid="{EACCE97F-64EC-424F-AD9C-EA163B56210E}">
      <formula1>"10%,20%,その他,記載をしない"</formula1>
    </dataValidation>
    <dataValidation type="list" allowBlank="1" showInputMessage="1" showErrorMessage="1" sqref="D41" xr:uid="{840AAE1D-0517-4EC5-8D1A-BA3123745C9B}">
      <formula1>"空室,所有者居住中,賃貸中,その他"</formula1>
    </dataValidation>
    <dataValidation type="list" allowBlank="1" showInputMessage="1" showErrorMessage="1" sqref="D27" xr:uid="{4F5321E6-8DB1-4F7D-B0B2-F7CC9AED46C9}">
      <formula1>"個人,一般法人,宅建業者"</formula1>
    </dataValidation>
    <dataValidation type="list" allowBlank="1" showInputMessage="1" showErrorMessage="1" sqref="D46" xr:uid="{63F7D995-630B-4909-A5F3-9F98D02A0BD4}">
      <formula1>"はい,いいえ通常売買"</formula1>
    </dataValidation>
    <dataValidation type="list" allowBlank="1" showInputMessage="1" showErrorMessage="1" sqref="D47" xr:uid="{B07E9FFB-7382-4F78-AA43-1ABA37581A96}">
      <formula1>"AB,BC,AB BC両方"</formula1>
    </dataValidation>
    <dataValidation type="list" allowBlank="1" showInputMessage="1" showErrorMessage="1" sqref="D49" xr:uid="{488B0F46-9FA7-49F8-9789-631AC66A39BF}">
      <formula1>"受ける,受けない"</formula1>
    </dataValidation>
    <dataValidation type="list" allowBlank="1" showInputMessage="1" showErrorMessage="1" sqref="D53" xr:uid="{CB0B21A0-463F-4F68-B314-A0859F2AFBBA}">
      <formula1>"元利均等,元金均等"</formula1>
    </dataValidation>
    <dataValidation type="list" allowBlank="1" showInputMessage="1" showErrorMessage="1" sqref="D54" xr:uid="{CCB0E169-A389-4699-932D-1C0EAFA10743}">
      <formula1>"した,してない"</formula1>
    </dataValidation>
    <dataValidation type="list" allowBlank="1" showInputMessage="1" showErrorMessage="1" sqref="D57" xr:uid="{4E91455E-5EF8-44E4-B212-36C7DF326FBE}">
      <formula1>"1通,2通,3通,4通"</formula1>
    </dataValidation>
    <dataValidation type="list" allowBlank="1" showInputMessage="1" showErrorMessage="1" sqref="D58" xr:uid="{2EA2C6B6-E531-4933-A24D-574B53AF0DBB}">
      <formula1>"買主,売主"</formula1>
    </dataValidation>
    <dataValidation type="list" allowBlank="1" showInputMessage="1" showErrorMessage="1" sqref="D59" xr:uid="{4CAB22A1-F192-4C67-99CC-6B348A620CBC}">
      <formula1>"買主100%,売主100%,買主売主折半"</formula1>
    </dataValidation>
    <dataValidation type="list" allowBlank="1" showInputMessage="1" showErrorMessage="1" sqref="D61" xr:uid="{FB166EBD-1397-45A2-A205-0906BB4E667F}">
      <formula1>"いる,いない"</formula1>
    </dataValidation>
    <dataValidation type="list" allowBlank="1" showInputMessage="1" showErrorMessage="1" sqref="D8" xr:uid="{B5D011EF-BE27-4891-AA1E-E24EA6567FD5}">
      <formula1>"中4日,中3日,中2日,中1日,中0日"</formula1>
    </dataValidation>
    <dataValidation type="list" allowBlank="1" showInputMessage="1" showErrorMessage="1" sqref="D66:D67 D73" xr:uid="{A216D6F9-5EE9-42F7-BCA7-7200B82136F7}">
      <formula1>"役所取得書類レターパック,PDF化のみ,紙PDF双方（手数料あり）"</formula1>
    </dataValidation>
    <dataValidation type="list" allowBlank="1" showInputMessage="1" showErrorMessage="1" sqref="D68 D72" xr:uid="{66F6E41D-9054-4586-A470-500C2DB27919}">
      <formula1>"必要,不要"</formula1>
    </dataValidation>
    <dataValidation type="list" allowBlank="1" showInputMessage="1" showErrorMessage="1" sqref="D70" xr:uid="{4B25A8C4-6EAC-40AC-8AD7-B26E0A15C8CB}">
      <formula1>"リモート,御社,その他"</formula1>
    </dataValidation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3" name="Check Box 4">
              <controlPr defaultSize="0" autoFill="0" autoLine="0" autoPict="0">
                <anchor moveWithCells="1">
                  <from>
                    <xdr:col>3</xdr:col>
                    <xdr:colOff>9525</xdr:colOff>
                    <xdr:row>11</xdr:row>
                    <xdr:rowOff>0</xdr:rowOff>
                  </from>
                  <to>
                    <xdr:col>4</xdr:col>
                    <xdr:colOff>123825</xdr:colOff>
                    <xdr:row>11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4" name="Check Box 5">
              <controlPr defaultSize="0" autoFill="0" autoLine="0" autoPict="0">
                <anchor moveWithCells="1">
                  <from>
                    <xdr:col>3</xdr:col>
                    <xdr:colOff>0</xdr:colOff>
                    <xdr:row>12</xdr:row>
                    <xdr:rowOff>0</xdr:rowOff>
                  </from>
                  <to>
                    <xdr:col>4</xdr:col>
                    <xdr:colOff>114300</xdr:colOff>
                    <xdr:row>12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3</xdr:col>
                    <xdr:colOff>0</xdr:colOff>
                    <xdr:row>13</xdr:row>
                    <xdr:rowOff>0</xdr:rowOff>
                  </from>
                  <to>
                    <xdr:col>4</xdr:col>
                    <xdr:colOff>114300</xdr:colOff>
                    <xdr:row>13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6" name="Check Box 9">
              <controlPr defaultSize="0" autoFill="0" autoLine="0" autoPict="0">
                <anchor moveWithCells="1">
                  <from>
                    <xdr:col>3</xdr:col>
                    <xdr:colOff>0</xdr:colOff>
                    <xdr:row>14</xdr:row>
                    <xdr:rowOff>0</xdr:rowOff>
                  </from>
                  <to>
                    <xdr:col>4</xdr:col>
                    <xdr:colOff>114300</xdr:colOff>
                    <xdr:row>14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7" name="Check Box 11">
              <controlPr defaultSize="0" autoFill="0" autoLine="0" autoPict="0">
                <anchor moveWithCells="1">
                  <from>
                    <xdr:col>3</xdr:col>
                    <xdr:colOff>0</xdr:colOff>
                    <xdr:row>16</xdr:row>
                    <xdr:rowOff>0</xdr:rowOff>
                  </from>
                  <to>
                    <xdr:col>4</xdr:col>
                    <xdr:colOff>114300</xdr:colOff>
                    <xdr:row>16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8" name="Check Box 12">
              <controlPr defaultSize="0" autoFill="0" autoLine="0" autoPict="0">
                <anchor moveWithCells="1">
                  <from>
                    <xdr:col>3</xdr:col>
                    <xdr:colOff>0</xdr:colOff>
                    <xdr:row>17</xdr:row>
                    <xdr:rowOff>0</xdr:rowOff>
                  </from>
                  <to>
                    <xdr:col>4</xdr:col>
                    <xdr:colOff>114300</xdr:colOff>
                    <xdr:row>17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9" name="Check Box 3">
              <controlPr defaultSize="0" autoFill="0" autoLine="0" autoPict="0">
                <anchor moveWithCells="1">
                  <from>
                    <xdr:col>3</xdr:col>
                    <xdr:colOff>0</xdr:colOff>
                    <xdr:row>10</xdr:row>
                    <xdr:rowOff>0</xdr:rowOff>
                  </from>
                  <to>
                    <xdr:col>4</xdr:col>
                    <xdr:colOff>114300</xdr:colOff>
                    <xdr:row>10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0" name="Check Box 10">
              <controlPr defaultSize="0" autoFill="0" autoLine="0" autoPict="0">
                <anchor moveWithCells="1">
                  <from>
                    <xdr:col>3</xdr:col>
                    <xdr:colOff>0</xdr:colOff>
                    <xdr:row>15</xdr:row>
                    <xdr:rowOff>0</xdr:rowOff>
                  </from>
                  <to>
                    <xdr:col>4</xdr:col>
                    <xdr:colOff>114300</xdr:colOff>
                    <xdr:row>15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tulip flower</dc:creator>
  <cp:lastModifiedBy>tulip flower</cp:lastModifiedBy>
  <dcterms:created xsi:type="dcterms:W3CDTF">2026-03-26T10:45:04Z</dcterms:created>
  <dcterms:modified xsi:type="dcterms:W3CDTF">2026-03-27T12:59:42Z</dcterms:modified>
</cp:coreProperties>
</file>